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-20 发包人提供材料和工程设备一览表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<sst xmlns="http://schemas.openxmlformats.org/spreadsheetml/2006/main" count="105" uniqueCount="39">
  <si>
    <t>发包人提供材料和工程设备一览表</t>
  </si>
  <si>
    <t>工程名称：五彩广场及李家坊隧道线路迁改-主材</t>
  </si>
  <si>
    <t>标段：</t>
  </si>
  <si>
    <t>第 1 页  共 1 页</t>
  </si>
  <si>
    <t>序号</t>
  </si>
  <si>
    <t>材料(工程设备)
名称、规格、型号</t>
  </si>
  <si>
    <t>单位</t>
  </si>
  <si>
    <t>数量</t>
  </si>
  <si>
    <t>最高限价</t>
  </si>
  <si>
    <t>报价（含税）</t>
  </si>
  <si>
    <t>单价（元）</t>
  </si>
  <si>
    <t>合价（元）</t>
  </si>
  <si>
    <t xml:space="preserve">纤维水泥管Φ175 </t>
  </si>
  <si>
    <t>m</t>
  </si>
  <si>
    <t xml:space="preserve">塑料排水管 </t>
  </si>
  <si>
    <t>预拌混凝土 C15</t>
  </si>
  <si>
    <t>m3</t>
  </si>
  <si>
    <t>预拌混凝土 C20</t>
  </si>
  <si>
    <t>预拌混凝土 C25</t>
  </si>
  <si>
    <t>预拌混凝土 C30</t>
  </si>
  <si>
    <t>钢筋HPB300 φ8</t>
  </si>
  <si>
    <t>kg</t>
  </si>
  <si>
    <t>钢筋HPB300 φ10</t>
  </si>
  <si>
    <t>钢筋HRB400以内 φ8</t>
  </si>
  <si>
    <t>钢筋HRB400以内 φ12</t>
  </si>
  <si>
    <t>总计：</t>
  </si>
  <si>
    <t>注：此表由招标人填写，供投标人在投标报价、确定总承包服务费时参考</t>
  </si>
  <si>
    <t>表-20</t>
  </si>
  <si>
    <t>名称</t>
  </si>
  <si>
    <t>市场价</t>
  </si>
  <si>
    <t>钢筋HPB300 φ8以内</t>
  </si>
  <si>
    <t>钢筋HPB300 φ10以内</t>
  </si>
  <si>
    <t>钢筋HPB300 φ20~25</t>
  </si>
  <si>
    <t>钢筋HRB400 φ8</t>
  </si>
  <si>
    <t>钢筋HRB400 φ12</t>
  </si>
  <si>
    <t>钢筋HRB400以内 φ12以内</t>
  </si>
  <si>
    <t>钢筋HRB400以内 φ12~18</t>
  </si>
  <si>
    <t>钢筋HRB400以内 φ20~25</t>
  </si>
  <si>
    <t>预拌混凝土 抗折4.5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</si>
</sst>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7">
    <font>
      <sz val="9"/>
      <color theme="1"/>
      <name val="??"/>
      <charset val="134"/>
      <scheme val="minor"/>
    </font>
    <font>
      <sz val="9"/>
      <color rgb="FFFF0000"/>
      <name val="??"/>
      <charset val="134"/>
      <scheme val="minor"/>
    </font>
    <font>
      <sz val="9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9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23" applyNumberFormat="0" applyAlignment="0" applyProtection="0">
      <alignment vertical="center"/>
    </xf>
    <xf numFmtId="0" fontId="17" fillId="5" borderId="24" applyNumberFormat="0" applyAlignment="0" applyProtection="0">
      <alignment vertical="center"/>
    </xf>
    <xf numFmtId="0" fontId="18" fillId="5" borderId="23" applyNumberFormat="0" applyAlignment="0" applyProtection="0">
      <alignment vertical="center"/>
    </xf>
    <xf numFmtId="0" fontId="19" fillId="6" borderId="25" applyNumberFormat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0" borderId="27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/>
  </cellStyleXfs>
  <cellXfs count="39">
    <xf numFmtId="0" fontId="0" fillId="0" borderId="0" xfId="49"/>
    <xf numFmtId="0" fontId="1" fillId="0" borderId="0" xfId="49" applyFont="1"/>
    <xf numFmtId="0" fontId="2" fillId="0" borderId="0" xfId="49" applyFont="1"/>
    <xf numFmtId="0" fontId="3" fillId="2" borderId="0" xfId="49" applyFont="1" applyFill="1" applyAlignment="1">
      <alignment horizontal="center" vertical="center" wrapText="1"/>
    </xf>
    <xf numFmtId="0" fontId="4" fillId="2" borderId="0" xfId="49" applyFont="1" applyFill="1" applyAlignment="1">
      <alignment wrapText="1"/>
    </xf>
    <xf numFmtId="0" fontId="4" fillId="2" borderId="0" xfId="49" applyFont="1" applyFill="1" applyAlignment="1">
      <alignment horizontal="right" wrapText="1"/>
    </xf>
    <xf numFmtId="0" fontId="4" fillId="2" borderId="1" xfId="49" applyFont="1" applyFill="1" applyBorder="1" applyAlignment="1">
      <alignment horizontal="center" vertical="center" wrapText="1"/>
    </xf>
    <xf numFmtId="0" fontId="4" fillId="2" borderId="2" xfId="49" applyFont="1" applyFill="1" applyBorder="1" applyAlignment="1">
      <alignment horizontal="center" vertical="center" wrapText="1"/>
    </xf>
    <xf numFmtId="0" fontId="4" fillId="2" borderId="3" xfId="49" applyFont="1" applyFill="1" applyBorder="1" applyAlignment="1">
      <alignment horizontal="center" vertical="center" wrapText="1"/>
    </xf>
    <xf numFmtId="0" fontId="4" fillId="2" borderId="4" xfId="49" applyFont="1" applyFill="1" applyBorder="1" applyAlignment="1">
      <alignment horizontal="center" vertical="center" wrapText="1"/>
    </xf>
    <xf numFmtId="0" fontId="4" fillId="2" borderId="5" xfId="49" applyFont="1" applyFill="1" applyBorder="1" applyAlignment="1">
      <alignment horizontal="center" vertical="center" wrapText="1"/>
    </xf>
    <xf numFmtId="0" fontId="4" fillId="2" borderId="6" xfId="49" applyFont="1" applyFill="1" applyBorder="1" applyAlignment="1">
      <alignment horizontal="center" vertical="center" wrapText="1"/>
    </xf>
    <xf numFmtId="0" fontId="4" fillId="2" borderId="7" xfId="49" applyFont="1" applyFill="1" applyBorder="1" applyAlignment="1">
      <alignment horizontal="center" vertical="center" wrapText="1"/>
    </xf>
    <xf numFmtId="0" fontId="4" fillId="2" borderId="8" xfId="49" applyFont="1" applyFill="1" applyBorder="1" applyAlignment="1">
      <alignment horizontal="center" vertical="center" wrapText="1"/>
    </xf>
    <xf numFmtId="0" fontId="4" fillId="2" borderId="9" xfId="49" applyFont="1" applyFill="1" applyBorder="1" applyAlignment="1">
      <alignment horizontal="center" vertical="center" wrapText="1"/>
    </xf>
    <xf numFmtId="0" fontId="4" fillId="2" borderId="10" xfId="49" applyFont="1" applyFill="1" applyBorder="1" applyAlignment="1">
      <alignment horizontal="center" vertical="center" wrapText="1"/>
    </xf>
    <xf numFmtId="0" fontId="4" fillId="2" borderId="11" xfId="49" applyFont="1" applyFill="1" applyBorder="1" applyAlignment="1">
      <alignment horizontal="center" vertical="center" wrapText="1"/>
    </xf>
    <xf numFmtId="0" fontId="4" fillId="2" borderId="12" xfId="49" applyFont="1" applyFill="1" applyBorder="1" applyAlignment="1">
      <alignment horizontal="left" vertical="center" wrapText="1"/>
    </xf>
    <xf numFmtId="0" fontId="4" fillId="2" borderId="12" xfId="49" applyFont="1" applyFill="1" applyBorder="1" applyAlignment="1">
      <alignment horizontal="center" vertical="center" wrapText="1"/>
    </xf>
    <xf numFmtId="176" fontId="4" fillId="2" borderId="12" xfId="49" applyNumberFormat="1" applyFont="1" applyFill="1" applyBorder="1" applyAlignment="1">
      <alignment horizontal="right" vertical="center" wrapText="1"/>
    </xf>
    <xf numFmtId="177" fontId="4" fillId="2" borderId="12" xfId="49" applyNumberFormat="1" applyFont="1" applyFill="1" applyBorder="1" applyAlignment="1">
      <alignment horizontal="right" vertical="center" wrapText="1"/>
    </xf>
    <xf numFmtId="177" fontId="4" fillId="2" borderId="12" xfId="49" applyNumberFormat="1" applyFont="1" applyFill="1" applyBorder="1" applyAlignment="1">
      <alignment horizontal="center" vertical="center" wrapText="1"/>
    </xf>
    <xf numFmtId="0" fontId="4" fillId="2" borderId="12" xfId="49" applyFont="1" applyFill="1" applyBorder="1" applyAlignment="1">
      <alignment horizontal="right" vertical="center" wrapText="1"/>
    </xf>
    <xf numFmtId="0" fontId="5" fillId="2" borderId="11" xfId="49" applyFont="1" applyFill="1" applyBorder="1" applyAlignment="1">
      <alignment horizontal="center" vertical="center" wrapText="1"/>
    </xf>
    <xf numFmtId="0" fontId="5" fillId="2" borderId="12" xfId="49" applyFont="1" applyFill="1" applyBorder="1" applyAlignment="1">
      <alignment horizontal="left" vertical="center" wrapText="1"/>
    </xf>
    <xf numFmtId="0" fontId="5" fillId="2" borderId="12" xfId="49" applyFont="1" applyFill="1" applyBorder="1" applyAlignment="1">
      <alignment horizontal="center" vertical="center" wrapText="1"/>
    </xf>
    <xf numFmtId="176" fontId="5" fillId="2" borderId="12" xfId="49" applyNumberFormat="1" applyFont="1" applyFill="1" applyBorder="1" applyAlignment="1">
      <alignment horizontal="right" vertical="center" wrapText="1"/>
    </xf>
    <xf numFmtId="0" fontId="5" fillId="2" borderId="12" xfId="49" applyFont="1" applyFill="1" applyBorder="1" applyAlignment="1">
      <alignment horizontal="right" vertical="center" wrapText="1"/>
    </xf>
    <xf numFmtId="177" fontId="5" fillId="2" borderId="12" xfId="49" applyNumberFormat="1" applyFont="1" applyFill="1" applyBorder="1" applyAlignment="1">
      <alignment horizontal="center" vertical="center" wrapText="1"/>
    </xf>
    <xf numFmtId="0" fontId="4" fillId="2" borderId="13" xfId="49" applyFont="1" applyFill="1" applyBorder="1" applyAlignment="1">
      <alignment horizontal="center" vertical="center" wrapText="1"/>
    </xf>
    <xf numFmtId="0" fontId="4" fillId="2" borderId="14" xfId="49" applyFont="1" applyFill="1" applyBorder="1" applyAlignment="1">
      <alignment horizontal="center" vertical="center" wrapText="1"/>
    </xf>
    <xf numFmtId="0" fontId="4" fillId="2" borderId="15" xfId="49" applyFont="1" applyFill="1" applyBorder="1" applyAlignment="1">
      <alignment horizontal="center" vertical="center" wrapText="1"/>
    </xf>
    <xf numFmtId="0" fontId="6" fillId="2" borderId="0" xfId="49" applyFont="1" applyFill="1" applyAlignment="1">
      <alignment horizontal="left" vertical="center" wrapText="1"/>
    </xf>
    <xf numFmtId="0" fontId="6" fillId="2" borderId="0" xfId="49" applyFont="1" applyFill="1" applyAlignment="1">
      <alignment horizontal="right" vertical="center" wrapText="1"/>
    </xf>
    <xf numFmtId="0" fontId="4" fillId="2" borderId="16" xfId="49" applyFont="1" applyFill="1" applyBorder="1" applyAlignment="1">
      <alignment horizontal="center" vertical="center" wrapText="1"/>
    </xf>
    <xf numFmtId="0" fontId="4" fillId="2" borderId="17" xfId="49" applyFont="1" applyFill="1" applyBorder="1" applyAlignment="1">
      <alignment horizontal="center" vertical="center" wrapText="1"/>
    </xf>
    <xf numFmtId="0" fontId="4" fillId="2" borderId="18" xfId="49" applyFont="1" applyFill="1" applyBorder="1" applyAlignment="1">
      <alignment horizontal="left" vertical="center" wrapText="1"/>
    </xf>
    <xf numFmtId="0" fontId="5" fillId="2" borderId="18" xfId="49" applyFont="1" applyFill="1" applyBorder="1" applyAlignment="1">
      <alignment horizontal="left" vertical="center" wrapText="1"/>
    </xf>
    <xf numFmtId="0" fontId="4" fillId="2" borderId="19" xfId="49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tabSelected="1" workbookViewId="0">
      <selection activeCell="P20" sqref="P20"/>
    </sheetView>
  </sheetViews>
  <sheetFormatPr defaultColWidth="9" defaultRowHeight="12"/>
  <cols>
    <col min="1" max="1" width="8.17142857142857" customWidth="1"/>
    <col min="2" max="2" width="31.1619047619048" customWidth="1"/>
    <col min="3" max="3" width="8.66666666666667" customWidth="1"/>
    <col min="4" max="4" width="13" customWidth="1"/>
    <col min="5" max="5" width="5.66666666666667" customWidth="1"/>
    <col min="6" max="6" width="9.5047619047619" customWidth="1"/>
    <col min="7" max="7" width="10.6666666666667" customWidth="1"/>
    <col min="8" max="8" width="2.82857142857143" customWidth="1"/>
    <col min="9" max="9" width="17.4285714285714" customWidth="1"/>
    <col min="12" max="12" width="9.57142857142857"/>
    <col min="14" max="14" width="12.8571428571429"/>
  </cols>
  <sheetData>
    <row r="1" ht="39.7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8.5" customHeight="1" spans="1:9">
      <c r="A2" s="4" t="s">
        <v>1</v>
      </c>
      <c r="B2" s="4"/>
      <c r="C2" s="4"/>
      <c r="D2" s="4"/>
      <c r="E2" s="4"/>
      <c r="F2" s="4" t="s">
        <v>2</v>
      </c>
      <c r="G2" s="4"/>
      <c r="H2" s="5" t="s">
        <v>3</v>
      </c>
      <c r="I2" s="5"/>
    </row>
    <row r="3" ht="28.5" customHeight="1" spans="1:9">
      <c r="A3" s="6" t="s">
        <v>4</v>
      </c>
      <c r="B3" s="7" t="s">
        <v>5</v>
      </c>
      <c r="C3" s="7" t="s">
        <v>6</v>
      </c>
      <c r="D3" s="7" t="s">
        <v>7</v>
      </c>
      <c r="E3" s="8" t="s">
        <v>8</v>
      </c>
      <c r="F3" s="9"/>
      <c r="G3" s="10" t="s">
        <v>9</v>
      </c>
      <c r="H3" s="11"/>
      <c r="I3" s="34"/>
    </row>
    <row r="4" ht="28.5" customHeight="1" spans="1:9">
      <c r="A4" s="12"/>
      <c r="B4" s="13"/>
      <c r="C4" s="13"/>
      <c r="D4" s="13"/>
      <c r="E4" s="14"/>
      <c r="F4" s="15"/>
      <c r="G4" s="14" t="s">
        <v>10</v>
      </c>
      <c r="H4" s="15"/>
      <c r="I4" s="35" t="s">
        <v>11</v>
      </c>
    </row>
    <row r="5" ht="18" customHeight="1" spans="1:9">
      <c r="A5" s="16">
        <v>1</v>
      </c>
      <c r="B5" s="17" t="s">
        <v>12</v>
      </c>
      <c r="C5" s="18" t="s">
        <v>13</v>
      </c>
      <c r="D5" s="19">
        <v>2864</v>
      </c>
      <c r="E5" s="20">
        <v>26.79</v>
      </c>
      <c r="F5" s="20"/>
      <c r="G5" s="21"/>
      <c r="H5" s="21"/>
      <c r="I5" s="36"/>
    </row>
    <row r="6" ht="18" customHeight="1" spans="1:9">
      <c r="A6" s="16">
        <v>2</v>
      </c>
      <c r="B6" s="17" t="s">
        <v>14</v>
      </c>
      <c r="C6" s="18" t="s">
        <v>13</v>
      </c>
      <c r="D6" s="19">
        <v>2</v>
      </c>
      <c r="E6" s="20">
        <f>44.5*0.92</f>
        <v>40.94</v>
      </c>
      <c r="F6" s="20"/>
      <c r="G6" s="21"/>
      <c r="H6" s="21"/>
      <c r="I6" s="36"/>
    </row>
    <row r="7" ht="18" customHeight="1" spans="1:9">
      <c r="A7" s="16">
        <v>3</v>
      </c>
      <c r="B7" s="17" t="s">
        <v>15</v>
      </c>
      <c r="C7" s="18" t="s">
        <v>16</v>
      </c>
      <c r="D7" s="19">
        <v>15.686</v>
      </c>
      <c r="E7" s="20">
        <f>415*0.95</f>
        <v>394.25</v>
      </c>
      <c r="F7" s="20"/>
      <c r="G7" s="21"/>
      <c r="H7" s="21"/>
      <c r="I7" s="36"/>
    </row>
    <row r="8" ht="18" customHeight="1" spans="1:9">
      <c r="A8" s="16">
        <v>4</v>
      </c>
      <c r="B8" s="17" t="s">
        <v>17</v>
      </c>
      <c r="C8" s="18" t="s">
        <v>16</v>
      </c>
      <c r="D8" s="19">
        <v>186.304</v>
      </c>
      <c r="E8" s="20">
        <f>430*0.95</f>
        <v>408.5</v>
      </c>
      <c r="F8" s="20"/>
      <c r="G8" s="21"/>
      <c r="H8" s="21"/>
      <c r="I8" s="36"/>
    </row>
    <row r="9" ht="18" customHeight="1" spans="1:9">
      <c r="A9" s="16">
        <v>5</v>
      </c>
      <c r="B9" s="17" t="s">
        <v>18</v>
      </c>
      <c r="C9" s="18" t="s">
        <v>16</v>
      </c>
      <c r="D9" s="19">
        <v>22.181</v>
      </c>
      <c r="E9" s="20">
        <f>0.95*440</f>
        <v>418</v>
      </c>
      <c r="F9" s="20"/>
      <c r="G9" s="21"/>
      <c r="H9" s="21"/>
      <c r="I9" s="36"/>
    </row>
    <row r="10" ht="18" customHeight="1" spans="1:9">
      <c r="A10" s="16">
        <v>6</v>
      </c>
      <c r="B10" s="17" t="s">
        <v>19</v>
      </c>
      <c r="C10" s="18" t="s">
        <v>16</v>
      </c>
      <c r="D10" s="19">
        <v>53</v>
      </c>
      <c r="E10" s="20">
        <f>0.95*455</f>
        <v>432.25</v>
      </c>
      <c r="F10" s="20"/>
      <c r="G10" s="21"/>
      <c r="H10" s="21"/>
      <c r="I10" s="36"/>
    </row>
    <row r="11" ht="18" customHeight="1" spans="1:9">
      <c r="A11" s="16">
        <v>7</v>
      </c>
      <c r="B11" s="17" t="str">
        <f>Sheet1!D47</f>
        <v>预拌混凝土 抗折4.5</v>
      </c>
      <c r="C11" s="18" t="s">
        <v>16</v>
      </c>
      <c r="D11" s="19">
        <v>37</v>
      </c>
      <c r="E11" s="20">
        <f>0.95*501</f>
        <v>475.95</v>
      </c>
      <c r="F11" s="20"/>
      <c r="G11" s="21"/>
      <c r="H11" s="21"/>
      <c r="I11" s="36"/>
    </row>
    <row r="12" s="1" customFormat="1" ht="18" customHeight="1" spans="1:9">
      <c r="A12" s="16">
        <v>8</v>
      </c>
      <c r="B12" s="17" t="s">
        <v>20</v>
      </c>
      <c r="C12" s="18" t="s">
        <v>21</v>
      </c>
      <c r="D12" s="19">
        <v>902</v>
      </c>
      <c r="E12" s="20">
        <f>0.95*4.6257</f>
        <v>4.394415</v>
      </c>
      <c r="F12" s="20"/>
      <c r="G12" s="21"/>
      <c r="H12" s="21"/>
      <c r="I12" s="37"/>
    </row>
    <row r="13" s="2" customFormat="1" ht="18" customHeight="1" spans="1:9">
      <c r="A13" s="16">
        <v>9</v>
      </c>
      <c r="B13" s="17" t="s">
        <v>22</v>
      </c>
      <c r="C13" s="18" t="s">
        <v>21</v>
      </c>
      <c r="D13" s="19">
        <v>738</v>
      </c>
      <c r="E13" s="20">
        <f>0.95*4.6257</f>
        <v>4.394415</v>
      </c>
      <c r="F13" s="20"/>
      <c r="G13" s="21"/>
      <c r="H13" s="21"/>
      <c r="I13" s="36"/>
    </row>
    <row r="14" s="2" customFormat="1" ht="18" customHeight="1" spans="1:9">
      <c r="A14" s="16">
        <v>10</v>
      </c>
      <c r="B14" s="17" t="str">
        <f>Sheet1!D18</f>
        <v>钢筋HPB300 φ20~25</v>
      </c>
      <c r="C14" s="18" t="s">
        <v>21</v>
      </c>
      <c r="D14" s="19">
        <v>113</v>
      </c>
      <c r="E14" s="20">
        <f>0.95*4.5111</f>
        <v>4.285545</v>
      </c>
      <c r="F14" s="20"/>
      <c r="G14" s="21"/>
      <c r="H14" s="21"/>
      <c r="I14" s="36"/>
    </row>
    <row r="15" s="1" customFormat="1" ht="18" customHeight="1" spans="1:9">
      <c r="A15" s="16">
        <v>11</v>
      </c>
      <c r="B15" s="17" t="s">
        <v>23</v>
      </c>
      <c r="C15" s="18" t="s">
        <v>21</v>
      </c>
      <c r="D15" s="19">
        <v>151</v>
      </c>
      <c r="E15" s="20">
        <f>0.95*4.4727</f>
        <v>4.249065</v>
      </c>
      <c r="F15" s="20"/>
      <c r="G15" s="21"/>
      <c r="H15" s="21"/>
      <c r="I15" s="37"/>
    </row>
    <row r="16" s="2" customFormat="1" ht="18" customHeight="1" spans="1:9">
      <c r="A16" s="16">
        <v>12</v>
      </c>
      <c r="B16" s="17" t="s">
        <v>24</v>
      </c>
      <c r="C16" s="18" t="s">
        <v>21</v>
      </c>
      <c r="D16" s="19">
        <v>4647</v>
      </c>
      <c r="E16" s="20">
        <f>0.95*4.3911</f>
        <v>4.171545</v>
      </c>
      <c r="F16" s="20"/>
      <c r="G16" s="21"/>
      <c r="H16" s="21"/>
      <c r="I16" s="36"/>
    </row>
    <row r="17" s="1" customFormat="1" ht="18" customHeight="1" spans="1:9">
      <c r="A17" s="16">
        <v>13</v>
      </c>
      <c r="B17" s="17" t="str">
        <f>Sheet1!D27</f>
        <v>钢筋HRB400以内 φ12~18</v>
      </c>
      <c r="C17" s="18" t="s">
        <v>21</v>
      </c>
      <c r="D17" s="19">
        <v>10028</v>
      </c>
      <c r="E17" s="20">
        <f>0.95*4.2687</f>
        <v>4.055265</v>
      </c>
      <c r="F17" s="20"/>
      <c r="G17" s="21"/>
      <c r="H17" s="21"/>
      <c r="I17" s="37"/>
    </row>
    <row r="18" s="2" customFormat="1" ht="18" customHeight="1" spans="1:9">
      <c r="A18" s="16">
        <v>14</v>
      </c>
      <c r="B18" s="17" t="str">
        <f>Sheet1!D28</f>
        <v>钢筋HRB400以内 φ20~25</v>
      </c>
      <c r="C18" s="18" t="s">
        <v>21</v>
      </c>
      <c r="D18" s="19">
        <v>270</v>
      </c>
      <c r="E18" s="20">
        <f>0.95*4.2381</f>
        <v>4.026195</v>
      </c>
      <c r="F18" s="20"/>
      <c r="G18" s="21"/>
      <c r="H18" s="21"/>
      <c r="I18" s="36"/>
    </row>
    <row r="19" s="1" customFormat="1" ht="18" customHeight="1" spans="1:9">
      <c r="A19" s="16"/>
      <c r="B19" s="17"/>
      <c r="C19" s="18"/>
      <c r="D19" s="22"/>
      <c r="E19" s="22"/>
      <c r="F19" s="22"/>
      <c r="G19" s="17"/>
      <c r="H19" s="17"/>
      <c r="I19" s="37"/>
    </row>
    <row r="20" s="1" customFormat="1" ht="18" customHeight="1" spans="1:9">
      <c r="A20" s="16"/>
      <c r="B20" s="17"/>
      <c r="C20" s="18"/>
      <c r="D20" s="22"/>
      <c r="E20" s="22"/>
      <c r="F20" s="22"/>
      <c r="G20" s="17"/>
      <c r="H20" s="17"/>
      <c r="I20" s="37"/>
    </row>
    <row r="21" s="1" customFormat="1" ht="18" customHeight="1" spans="1:9">
      <c r="A21" s="23"/>
      <c r="B21" s="24"/>
      <c r="C21" s="25"/>
      <c r="D21" s="26"/>
      <c r="E21" s="27"/>
      <c r="F21" s="27"/>
      <c r="G21" s="28"/>
      <c r="H21" s="28"/>
      <c r="I21" s="37"/>
    </row>
    <row r="22" s="1" customFormat="1" ht="18" customHeight="1" spans="1:9">
      <c r="A22" s="23"/>
      <c r="B22" s="24"/>
      <c r="C22" s="25"/>
      <c r="D22" s="26"/>
      <c r="E22" s="27"/>
      <c r="F22" s="27"/>
      <c r="G22" s="28"/>
      <c r="H22" s="28"/>
      <c r="I22" s="37"/>
    </row>
    <row r="23" ht="18" customHeight="1" spans="1:9">
      <c r="A23" s="16"/>
      <c r="B23" s="17"/>
      <c r="C23" s="18"/>
      <c r="D23" s="22"/>
      <c r="E23" s="22"/>
      <c r="F23" s="22"/>
      <c r="G23" s="17"/>
      <c r="H23" s="17"/>
      <c r="I23" s="36"/>
    </row>
    <row r="24" ht="18" customHeight="1" spans="1:9">
      <c r="A24" s="16"/>
      <c r="B24" s="17"/>
      <c r="C24" s="18"/>
      <c r="D24" s="22"/>
      <c r="E24" s="22"/>
      <c r="F24" s="22"/>
      <c r="G24" s="17"/>
      <c r="H24" s="17"/>
      <c r="I24" s="36"/>
    </row>
    <row r="25" ht="18" customHeight="1" spans="1:9">
      <c r="A25" s="16"/>
      <c r="B25" s="17"/>
      <c r="C25" s="18"/>
      <c r="D25" s="22"/>
      <c r="E25" s="22"/>
      <c r="F25" s="22"/>
      <c r="G25" s="17"/>
      <c r="H25" s="17"/>
      <c r="I25" s="36"/>
    </row>
    <row r="26" ht="18" customHeight="1" spans="1:9">
      <c r="A26" s="16"/>
      <c r="B26" s="17"/>
      <c r="C26" s="18"/>
      <c r="D26" s="22"/>
      <c r="E26" s="22"/>
      <c r="F26" s="22"/>
      <c r="G26" s="17"/>
      <c r="H26" s="17"/>
      <c r="I26" s="36"/>
    </row>
    <row r="27" ht="18" customHeight="1" spans="1:9">
      <c r="A27" s="16"/>
      <c r="B27" s="17"/>
      <c r="C27" s="18"/>
      <c r="D27" s="22"/>
      <c r="E27" s="22"/>
      <c r="F27" s="22"/>
      <c r="G27" s="17"/>
      <c r="H27" s="17"/>
      <c r="I27" s="36"/>
    </row>
    <row r="28" ht="18" customHeight="1" spans="1:9">
      <c r="A28" s="16"/>
      <c r="B28" s="17"/>
      <c r="C28" s="18"/>
      <c r="D28" s="22"/>
      <c r="E28" s="22"/>
      <c r="F28" s="22"/>
      <c r="G28" s="17"/>
      <c r="H28" s="17"/>
      <c r="I28" s="36"/>
    </row>
    <row r="29" ht="18" customHeight="1" spans="1:9">
      <c r="A29" s="16"/>
      <c r="B29" s="17"/>
      <c r="C29" s="18"/>
      <c r="D29" s="22"/>
      <c r="E29" s="22"/>
      <c r="F29" s="22"/>
      <c r="G29" s="17"/>
      <c r="H29" s="17"/>
      <c r="I29" s="36"/>
    </row>
    <row r="30" ht="18" customHeight="1" spans="1:9">
      <c r="A30" s="16"/>
      <c r="B30" s="17"/>
      <c r="C30" s="18"/>
      <c r="D30" s="22"/>
      <c r="E30" s="22"/>
      <c r="F30" s="22"/>
      <c r="G30" s="17"/>
      <c r="H30" s="17"/>
      <c r="I30" s="36"/>
    </row>
    <row r="31" ht="18" customHeight="1" spans="1:9">
      <c r="A31" s="16"/>
      <c r="B31" s="17"/>
      <c r="C31" s="18"/>
      <c r="D31" s="22"/>
      <c r="E31" s="22"/>
      <c r="F31" s="22"/>
      <c r="G31" s="17"/>
      <c r="H31" s="17"/>
      <c r="I31" s="36"/>
    </row>
    <row r="32" ht="18" customHeight="1" spans="1:9">
      <c r="A32" s="16"/>
      <c r="B32" s="17"/>
      <c r="C32" s="18"/>
      <c r="D32" s="22"/>
      <c r="E32" s="22"/>
      <c r="F32" s="22"/>
      <c r="G32" s="17"/>
      <c r="H32" s="17"/>
      <c r="I32" s="36"/>
    </row>
    <row r="33" ht="18" customHeight="1" spans="1:9">
      <c r="A33" s="29" t="s">
        <v>25</v>
      </c>
      <c r="B33" s="30"/>
      <c r="C33" s="30"/>
      <c r="D33" s="30"/>
      <c r="E33" s="30"/>
      <c r="F33" s="30"/>
      <c r="G33" s="30"/>
      <c r="H33" s="31"/>
      <c r="I33" s="38"/>
    </row>
    <row r="34" ht="18" customHeight="1" spans="1:9">
      <c r="A34" s="32" t="s">
        <v>26</v>
      </c>
      <c r="B34" s="32"/>
      <c r="C34" s="32"/>
      <c r="D34" s="32"/>
      <c r="E34" s="32"/>
      <c r="F34" s="32"/>
      <c r="G34" s="32"/>
      <c r="H34" s="33"/>
      <c r="I34" s="33"/>
    </row>
    <row r="35" ht="18" customHeight="1" spans="1:9">
      <c r="A35" s="32"/>
      <c r="B35" s="32"/>
      <c r="C35" s="32"/>
      <c r="D35" s="32"/>
      <c r="E35" s="32"/>
      <c r="F35" s="32"/>
      <c r="G35" s="32"/>
      <c r="H35" s="33" t="s">
        <v>27</v>
      </c>
      <c r="I35" s="33"/>
    </row>
  </sheetData>
  <mergeCells count="72">
    <mergeCell ref="A1:I1"/>
    <mergeCell ref="A2:E2"/>
    <mergeCell ref="F2:G2"/>
    <mergeCell ref="H2:I2"/>
    <mergeCell ref="G3:I3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A33:H33"/>
    <mergeCell ref="A34:G34"/>
    <mergeCell ref="H34:I34"/>
    <mergeCell ref="A35:G35"/>
    <mergeCell ref="H35:I35"/>
    <mergeCell ref="A3:A4"/>
    <mergeCell ref="B3:B4"/>
    <mergeCell ref="C3:C4"/>
    <mergeCell ref="D3:D4"/>
    <mergeCell ref="E3:F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7:I48"/>
  <sheetViews>
    <sheetView topLeftCell="A4" workbookViewId="0">
      <selection activeCell="F26" sqref="F26"/>
    </sheetView>
  </sheetViews>
  <sheetFormatPr defaultColWidth="9.14285714285714" defaultRowHeight="12"/>
  <cols>
    <col min="4" max="4" width="23.8571428571429" customWidth="1"/>
    <col min="6" max="6" width="9.57142857142857"/>
    <col min="9" max="9" width="11.7142857142857"/>
  </cols>
  <sheetData>
    <row r="7" spans="4:7">
      <c r="D7" t="s">
        <v>28</v>
      </c>
      <c r="E7" t="s">
        <v>6</v>
      </c>
      <c r="F7" t="s">
        <v>7</v>
      </c>
      <c r="G7" t="s">
        <v>29</v>
      </c>
    </row>
    <row r="9" spans="4:7">
      <c r="D9" t="s">
        <v>30</v>
      </c>
      <c r="E9" t="s">
        <v>21</v>
      </c>
      <c r="F9">
        <v>789.48</v>
      </c>
      <c r="G9">
        <v>4.56</v>
      </c>
    </row>
    <row r="10" spans="4:7">
      <c r="D10" t="s">
        <v>30</v>
      </c>
      <c r="E10" t="s">
        <v>21</v>
      </c>
      <c r="F10">
        <v>78.707</v>
      </c>
      <c r="G10">
        <v>4.19</v>
      </c>
    </row>
    <row r="11" spans="4:7">
      <c r="D11" t="s">
        <v>30</v>
      </c>
      <c r="E11" t="s">
        <v>21</v>
      </c>
      <c r="F11">
        <v>34.68</v>
      </c>
      <c r="G11">
        <v>4.1</v>
      </c>
    </row>
    <row r="12" spans="6:9">
      <c r="F12">
        <f>SUM(F9:F11)</f>
        <v>902.867</v>
      </c>
      <c r="H12">
        <v>4.6257</v>
      </c>
      <c r="I12">
        <f>H12*F12</f>
        <v>4176.3918819</v>
      </c>
    </row>
    <row r="13" spans="4:7">
      <c r="D13" t="s">
        <v>31</v>
      </c>
      <c r="E13" t="s">
        <v>21</v>
      </c>
      <c r="F13">
        <v>665.82</v>
      </c>
      <c r="G13">
        <v>2.99</v>
      </c>
    </row>
    <row r="14" spans="4:7">
      <c r="D14" t="s">
        <v>31</v>
      </c>
      <c r="E14" t="s">
        <v>21</v>
      </c>
      <c r="F14">
        <v>26.487</v>
      </c>
      <c r="G14">
        <v>4.56</v>
      </c>
    </row>
    <row r="15" spans="4:7">
      <c r="D15" t="s">
        <v>31</v>
      </c>
      <c r="E15" t="s">
        <v>21</v>
      </c>
      <c r="F15">
        <v>21.42</v>
      </c>
      <c r="G15">
        <v>4.85</v>
      </c>
    </row>
    <row r="16" spans="4:7">
      <c r="D16" t="s">
        <v>31</v>
      </c>
      <c r="E16" t="s">
        <v>21</v>
      </c>
      <c r="F16">
        <v>24.543</v>
      </c>
      <c r="G16">
        <v>4.56</v>
      </c>
    </row>
    <row r="17" spans="6:9">
      <c r="F17">
        <f>SUM(F13:F16)</f>
        <v>738.27</v>
      </c>
      <c r="H17">
        <v>4.6257</v>
      </c>
      <c r="I17">
        <f>H17*F17</f>
        <v>3415.015539</v>
      </c>
    </row>
    <row r="18" spans="4:9">
      <c r="D18" t="s">
        <v>32</v>
      </c>
      <c r="E18" t="s">
        <v>21</v>
      </c>
      <c r="F18">
        <v>113.775</v>
      </c>
      <c r="G18">
        <v>3.19</v>
      </c>
      <c r="H18">
        <v>4.5111</v>
      </c>
      <c r="I18">
        <f>H18*F18</f>
        <v>513.2504025</v>
      </c>
    </row>
    <row r="19" spans="4:9">
      <c r="D19" t="s">
        <v>33</v>
      </c>
      <c r="E19" t="s">
        <v>21</v>
      </c>
      <c r="F19">
        <v>151.98</v>
      </c>
      <c r="G19">
        <v>3.82</v>
      </c>
      <c r="H19">
        <v>4.4727</v>
      </c>
      <c r="I19">
        <f>H19*F19</f>
        <v>679.760946</v>
      </c>
    </row>
    <row r="21" spans="4:7">
      <c r="D21" t="s">
        <v>34</v>
      </c>
      <c r="E21" t="s">
        <v>21</v>
      </c>
      <c r="F21">
        <v>1595.925</v>
      </c>
      <c r="G21">
        <v>3.12</v>
      </c>
    </row>
    <row r="22" spans="4:7">
      <c r="D22" t="s">
        <v>34</v>
      </c>
      <c r="E22" t="s">
        <v>21</v>
      </c>
      <c r="F22">
        <v>1693.3</v>
      </c>
      <c r="G22">
        <v>3.8</v>
      </c>
    </row>
    <row r="23" spans="4:7">
      <c r="D23" t="s">
        <v>34</v>
      </c>
      <c r="E23" t="s">
        <v>21</v>
      </c>
      <c r="F23">
        <v>281.066</v>
      </c>
      <c r="G23">
        <v>3.71</v>
      </c>
    </row>
    <row r="24" spans="4:7">
      <c r="D24" t="s">
        <v>34</v>
      </c>
      <c r="E24" t="s">
        <v>21</v>
      </c>
      <c r="F24">
        <v>116.85</v>
      </c>
      <c r="G24">
        <v>3.71</v>
      </c>
    </row>
    <row r="25" spans="4:7">
      <c r="D25" t="s">
        <v>35</v>
      </c>
      <c r="E25" t="s">
        <v>21</v>
      </c>
      <c r="F25">
        <v>960.425</v>
      </c>
      <c r="G25">
        <v>3.71</v>
      </c>
    </row>
    <row r="26" spans="6:9">
      <c r="F26">
        <f>SUM(F21:F25)</f>
        <v>4647.566</v>
      </c>
      <c r="H26">
        <v>4.3911</v>
      </c>
      <c r="I26">
        <f>H26*F26</f>
        <v>20407.9270626</v>
      </c>
    </row>
    <row r="27" spans="4:8">
      <c r="D27" t="s">
        <v>36</v>
      </c>
      <c r="E27" t="s">
        <v>21</v>
      </c>
      <c r="F27">
        <v>10028.6</v>
      </c>
      <c r="G27">
        <v>4.85</v>
      </c>
      <c r="H27">
        <v>4.2687</v>
      </c>
    </row>
    <row r="28" spans="4:9">
      <c r="D28" t="s">
        <v>37</v>
      </c>
      <c r="E28" t="s">
        <v>21</v>
      </c>
      <c r="F28">
        <v>270.6</v>
      </c>
      <c r="G28">
        <v>4.85</v>
      </c>
      <c r="H28">
        <v>4.2381</v>
      </c>
      <c r="I28">
        <f>H28*F28</f>
        <v>1146.82986</v>
      </c>
    </row>
    <row r="30" spans="4:7">
      <c r="D30" t="s">
        <v>28</v>
      </c>
      <c r="E30" t="s">
        <v>6</v>
      </c>
      <c r="F30" t="s">
        <v>7</v>
      </c>
      <c r="G30" t="s">
        <v>29</v>
      </c>
    </row>
    <row r="31" spans="4:7">
      <c r="D31" t="s">
        <v>15</v>
      </c>
      <c r="E31" t="s">
        <v>16</v>
      </c>
      <c r="F31">
        <v>14.08</v>
      </c>
      <c r="G31">
        <v>451</v>
      </c>
    </row>
    <row r="32" spans="4:7">
      <c r="D32" t="s">
        <v>15</v>
      </c>
      <c r="E32" t="s">
        <v>16</v>
      </c>
      <c r="F32">
        <v>0.869</v>
      </c>
      <c r="G32">
        <v>464.83</v>
      </c>
    </row>
    <row r="33" spans="4:7">
      <c r="D33" t="s">
        <v>15</v>
      </c>
      <c r="E33" t="s">
        <v>16</v>
      </c>
      <c r="F33">
        <v>0.737</v>
      </c>
      <c r="G33">
        <v>464.83</v>
      </c>
    </row>
    <row r="34" spans="6:9">
      <c r="F34">
        <f>SUM(F31:F33)</f>
        <v>15.686</v>
      </c>
      <c r="H34">
        <v>415</v>
      </c>
      <c r="I34">
        <f>H34*F34</f>
        <v>6509.69</v>
      </c>
    </row>
    <row r="35" spans="4:7">
      <c r="D35" t="s">
        <v>17</v>
      </c>
      <c r="E35" t="s">
        <v>16</v>
      </c>
      <c r="F35">
        <v>97.525</v>
      </c>
      <c r="G35">
        <v>440.89</v>
      </c>
    </row>
    <row r="36" spans="4:7">
      <c r="D36" t="s">
        <v>17</v>
      </c>
      <c r="E36" t="s">
        <v>16</v>
      </c>
      <c r="F36">
        <v>88.779</v>
      </c>
      <c r="G36">
        <v>477</v>
      </c>
    </row>
    <row r="37" spans="6:9">
      <c r="F37">
        <f>SUM(F35:F36)</f>
        <v>186.304</v>
      </c>
      <c r="H37">
        <v>430</v>
      </c>
      <c r="I37">
        <f>H37*F37</f>
        <v>80110.72</v>
      </c>
    </row>
    <row r="38" spans="4:7">
      <c r="D38" t="s">
        <v>18</v>
      </c>
      <c r="E38" t="s">
        <v>16</v>
      </c>
      <c r="F38">
        <v>11.424</v>
      </c>
      <c r="G38">
        <v>358.45</v>
      </c>
    </row>
    <row r="39" spans="4:7">
      <c r="D39" t="s">
        <v>18</v>
      </c>
      <c r="E39" t="s">
        <v>16</v>
      </c>
      <c r="F39">
        <v>2.484</v>
      </c>
      <c r="G39">
        <v>489.05</v>
      </c>
    </row>
    <row r="40" spans="4:7">
      <c r="D40" t="s">
        <v>18</v>
      </c>
      <c r="E40" t="s">
        <v>16</v>
      </c>
      <c r="F40">
        <v>5.02</v>
      </c>
      <c r="G40">
        <v>358.45</v>
      </c>
    </row>
    <row r="41" spans="4:7">
      <c r="D41" t="s">
        <v>18</v>
      </c>
      <c r="E41" t="s">
        <v>16</v>
      </c>
      <c r="F41">
        <v>3.253</v>
      </c>
      <c r="G41">
        <v>489.05</v>
      </c>
    </row>
    <row r="42" spans="6:9">
      <c r="F42">
        <f>SUM(F38:F41)</f>
        <v>22.181</v>
      </c>
      <c r="H42">
        <v>440</v>
      </c>
      <c r="I42">
        <f t="shared" ref="I42:I47" si="0">H42*F42</f>
        <v>9759.64</v>
      </c>
    </row>
    <row r="43" spans="4:7">
      <c r="D43" t="s">
        <v>19</v>
      </c>
      <c r="E43" t="s">
        <v>16</v>
      </c>
      <c r="F43">
        <v>8.908</v>
      </c>
      <c r="G43">
        <v>465.12</v>
      </c>
    </row>
    <row r="44" spans="4:7">
      <c r="D44" t="s">
        <v>19</v>
      </c>
      <c r="E44" t="s">
        <v>16</v>
      </c>
      <c r="F44">
        <v>39.675</v>
      </c>
      <c r="G44">
        <v>471.07</v>
      </c>
    </row>
    <row r="45" spans="4:7">
      <c r="D45" t="s">
        <v>19</v>
      </c>
      <c r="E45" t="s">
        <v>16</v>
      </c>
      <c r="F45">
        <v>5.042</v>
      </c>
      <c r="G45">
        <v>440.89</v>
      </c>
    </row>
    <row r="46" spans="6:9">
      <c r="F46">
        <f>SUM(F43:F45)</f>
        <v>53.625</v>
      </c>
      <c r="H46">
        <v>455</v>
      </c>
      <c r="I46">
        <f t="shared" si="0"/>
        <v>24399.375</v>
      </c>
    </row>
    <row r="47" spans="4:9">
      <c r="D47" t="s">
        <v>38</v>
      </c>
      <c r="E47" t="s">
        <v>16</v>
      </c>
      <c r="F47">
        <v>37.841</v>
      </c>
      <c r="G47">
        <v>510.87</v>
      </c>
      <c r="H47">
        <v>501</v>
      </c>
      <c r="I47">
        <f t="shared" si="0"/>
        <v>18958.341</v>
      </c>
    </row>
    <row r="48" spans="9:9">
      <c r="I48">
        <f>SUM(I9:I47)</f>
        <v>170076.941692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表-20 发包人提供材料和工程设备一览表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2023-11-27T16:40:00Z</dcterms:created>
  <dcterms:modified xsi:type="dcterms:W3CDTF">2023-12-19T00:55:07Z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218EE013B94A41898EFECB1191F45344_13</vt:lpwstr>
  </property>
  <property fmtid="{D5CDD505-2E9C-101B-9397-08002B2CF9AE}" pid="3" name="KSOProductBuildVer">
    <vt:lpwstr>2052-12.1.0.15990</vt:lpwstr>
  </property>
</Properties>
</file>